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lpakorn-my.sharepoint.com/personal/sriworabhat_a_su_ac_th/Documents/Primary Job/โรงเรียนบ้านเขาตั้ง/กันยานรก/"/>
    </mc:Choice>
  </mc:AlternateContent>
  <xr:revisionPtr revIDLastSave="12" documentId="8_{964B518E-E770-4CA4-B26A-2A2E9C3700AF}" xr6:coauthVersionLast="47" xr6:coauthVersionMax="47" xr10:uidLastSave="{216AA7F5-1BC5-4BF8-BD61-E6681616E98F}"/>
  <bookViews>
    <workbookView xWindow="-108" yWindow="-108" windowWidth="23256" windowHeight="12576" tabRatio="767" xr2:uid="{00000000-000D-0000-FFFF-FFFF00000000}"/>
  </bookViews>
  <sheets>
    <sheet name="ก่อนเรียน vs หลังเรียน" sheetId="3" r:id="rId1"/>
    <sheet name="ปีก่อน vs ปีปัจจุบัน" sheetId="7" r:id="rId2"/>
  </sheets>
  <definedNames>
    <definedName name="_xlnm._FilterDatabase" localSheetId="1" hidden="1">'ปีก่อน vs ปีปัจจุบัน'!$A$7:$H$34</definedName>
    <definedName name="_xlnm.Print_Area" localSheetId="0">'ก่อนเรียน vs หลังเรียน'!$A$1:$G$39</definedName>
    <definedName name="_xlnm.Print_Area" localSheetId="1">'ปีก่อน vs ปีปัจจุบัน'!$A$1:$G$38</definedName>
    <definedName name="_xlnm.Print_Titles" localSheetId="0">'ก่อนเรียน vs หลังเรียน'!$1:$4</definedName>
    <definedName name="_xlnm.Print_Titles" localSheetId="1">'ปีก่อน vs ปีปัจจุบัน'!$1:$7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3" l="1"/>
  <c r="G36" i="3"/>
  <c r="G35" i="3"/>
  <c r="E30" i="3"/>
  <c r="E29" i="3"/>
  <c r="E28" i="3"/>
  <c r="E27" i="3"/>
  <c r="B30" i="3"/>
  <c r="B29" i="3"/>
  <c r="B28" i="3"/>
  <c r="B27" i="3"/>
  <c r="G36" i="7"/>
  <c r="G35" i="7"/>
  <c r="G38" i="7"/>
  <c r="E34" i="7"/>
  <c r="E33" i="7"/>
  <c r="E31" i="7"/>
  <c r="E32" i="7"/>
  <c r="B34" i="7"/>
  <c r="B33" i="7"/>
  <c r="B32" i="7"/>
  <c r="B31" i="7"/>
  <c r="G37" i="7"/>
  <c r="C23" i="7" s="1"/>
  <c r="D23" i="7" s="1"/>
  <c r="C25" i="7"/>
  <c r="D25" i="7" s="1"/>
  <c r="F9" i="7"/>
  <c r="G9" i="7" s="1"/>
  <c r="G37" i="3"/>
  <c r="F26" i="3"/>
  <c r="G26" i="3"/>
  <c r="F22" i="3"/>
  <c r="G22" i="3"/>
  <c r="C10" i="3"/>
  <c r="D10" i="3" s="1"/>
  <c r="C19" i="3"/>
  <c r="D19" i="3"/>
  <c r="C14" i="3"/>
  <c r="D14" i="3" s="1"/>
  <c r="F11" i="3"/>
  <c r="G11" i="3"/>
  <c r="F12" i="3"/>
  <c r="G12" i="3" s="1"/>
  <c r="F17" i="3"/>
  <c r="G17" i="3"/>
  <c r="C25" i="3"/>
  <c r="D25" i="3" s="1"/>
  <c r="C21" i="3"/>
  <c r="D21" i="3"/>
  <c r="C15" i="3"/>
  <c r="D15" i="3" s="1"/>
  <c r="C8" i="3"/>
  <c r="D8" i="3"/>
  <c r="F8" i="3"/>
  <c r="G8" i="3" s="1"/>
  <c r="F21" i="3"/>
  <c r="G21" i="3"/>
  <c r="C24" i="3"/>
  <c r="D24" i="3" s="1"/>
  <c r="F9" i="3"/>
  <c r="G9" i="3"/>
  <c r="F20" i="3"/>
  <c r="G20" i="3" s="1"/>
  <c r="F25" i="3"/>
  <c r="G25" i="3"/>
  <c r="C23" i="3"/>
  <c r="D23" i="3" s="1"/>
  <c r="C18" i="3"/>
  <c r="D18" i="3"/>
  <c r="C12" i="3"/>
  <c r="D12" i="3" s="1"/>
  <c r="F15" i="3"/>
  <c r="G15" i="3"/>
  <c r="C9" i="3"/>
  <c r="D9" i="3" s="1"/>
  <c r="C6" i="3"/>
  <c r="C30" i="3" s="1"/>
  <c r="D6" i="3"/>
  <c r="F5" i="3"/>
  <c r="F10" i="3"/>
  <c r="G10" i="3"/>
  <c r="C22" i="3"/>
  <c r="D22" i="3" s="1"/>
  <c r="C16" i="3"/>
  <c r="D16" i="3"/>
  <c r="F14" i="3"/>
  <c r="G14" i="3" s="1"/>
  <c r="F13" i="3"/>
  <c r="G13" i="3"/>
  <c r="F6" i="3"/>
  <c r="F27" i="3" s="1"/>
  <c r="C20" i="3"/>
  <c r="D20" i="3"/>
  <c r="C17" i="3"/>
  <c r="C29" i="3" s="1"/>
  <c r="C13" i="3"/>
  <c r="D13" i="3"/>
  <c r="F24" i="3"/>
  <c r="G24" i="3" s="1"/>
  <c r="C5" i="3"/>
  <c r="D5" i="3"/>
  <c r="F19" i="3"/>
  <c r="G19" i="3" s="1"/>
  <c r="C26" i="3"/>
  <c r="D26" i="3"/>
  <c r="F7" i="3"/>
  <c r="G7" i="3" s="1"/>
  <c r="C7" i="3"/>
  <c r="D7" i="3"/>
  <c r="F18" i="3"/>
  <c r="G18" i="3" s="1"/>
  <c r="F16" i="3"/>
  <c r="G16" i="3"/>
  <c r="F23" i="3"/>
  <c r="G23" i="3" s="1"/>
  <c r="C11" i="3"/>
  <c r="D11" i="3"/>
  <c r="F30" i="3"/>
  <c r="G5" i="3"/>
  <c r="C28" i="3"/>
  <c r="D28" i="3" l="1"/>
  <c r="F29" i="3"/>
  <c r="D29" i="3"/>
  <c r="D17" i="3"/>
  <c r="D27" i="3" s="1"/>
  <c r="E35" i="3" s="1"/>
  <c r="G6" i="3"/>
  <c r="G29" i="3" s="1"/>
  <c r="C18" i="7"/>
  <c r="D18" i="7" s="1"/>
  <c r="F8" i="7"/>
  <c r="F29" i="7"/>
  <c r="G29" i="7" s="1"/>
  <c r="C9" i="7"/>
  <c r="D9" i="7" s="1"/>
  <c r="F10" i="7"/>
  <c r="G10" i="7" s="1"/>
  <c r="F20" i="7"/>
  <c r="G20" i="7" s="1"/>
  <c r="F14" i="7"/>
  <c r="G14" i="7" s="1"/>
  <c r="F16" i="7"/>
  <c r="G16" i="7" s="1"/>
  <c r="C17" i="7"/>
  <c r="D17" i="7" s="1"/>
  <c r="C22" i="7"/>
  <c r="D22" i="7" s="1"/>
  <c r="C19" i="7"/>
  <c r="D19" i="7" s="1"/>
  <c r="C21" i="7"/>
  <c r="D21" i="7" s="1"/>
  <c r="C26" i="7"/>
  <c r="D26" i="7" s="1"/>
  <c r="C27" i="7"/>
  <c r="D27" i="7" s="1"/>
  <c r="F25" i="7"/>
  <c r="G25" i="7" s="1"/>
  <c r="C20" i="7"/>
  <c r="D20" i="7" s="1"/>
  <c r="F27" i="7"/>
  <c r="G27" i="7" s="1"/>
  <c r="F21" i="7"/>
  <c r="G21" i="7" s="1"/>
  <c r="C28" i="7"/>
  <c r="D28" i="7" s="1"/>
  <c r="F15" i="7"/>
  <c r="G15" i="7" s="1"/>
  <c r="C10" i="7"/>
  <c r="D10" i="7" s="1"/>
  <c r="F12" i="7"/>
  <c r="G12" i="7" s="1"/>
  <c r="F28" i="3"/>
  <c r="F23" i="7"/>
  <c r="G23" i="7" s="1"/>
  <c r="F19" i="7"/>
  <c r="G19" i="7" s="1"/>
  <c r="F28" i="7"/>
  <c r="G28" i="7" s="1"/>
  <c r="C14" i="7"/>
  <c r="D14" i="7" s="1"/>
  <c r="C11" i="7"/>
  <c r="D11" i="7" s="1"/>
  <c r="F11" i="7"/>
  <c r="G11" i="7" s="1"/>
  <c r="C29" i="7"/>
  <c r="D29" i="7" s="1"/>
  <c r="C12" i="7"/>
  <c r="D12" i="7" s="1"/>
  <c r="F17" i="7"/>
  <c r="G17" i="7" s="1"/>
  <c r="F26" i="7"/>
  <c r="G26" i="7" s="1"/>
  <c r="F22" i="7"/>
  <c r="G22" i="7" s="1"/>
  <c r="F18" i="7"/>
  <c r="G18" i="7" s="1"/>
  <c r="F24" i="7"/>
  <c r="G24" i="7" s="1"/>
  <c r="C13" i="7"/>
  <c r="D13" i="7" s="1"/>
  <c r="C16" i="7"/>
  <c r="D16" i="7" s="1"/>
  <c r="C24" i="7"/>
  <c r="D24" i="7" s="1"/>
  <c r="F13" i="7"/>
  <c r="G13" i="7" s="1"/>
  <c r="C15" i="7"/>
  <c r="D15" i="7" s="1"/>
  <c r="C8" i="7"/>
  <c r="C27" i="3"/>
  <c r="G27" i="3" l="1"/>
  <c r="E36" i="3" s="1"/>
  <c r="E37" i="3" s="1"/>
  <c r="E38" i="3" s="1"/>
  <c r="C34" i="7"/>
  <c r="C31" i="7"/>
  <c r="C33" i="7"/>
  <c r="D8" i="7"/>
  <c r="C32" i="7"/>
  <c r="G30" i="3"/>
  <c r="D30" i="3"/>
  <c r="F32" i="7"/>
  <c r="F31" i="7"/>
  <c r="F34" i="7"/>
  <c r="F33" i="7"/>
  <c r="G8" i="7"/>
  <c r="G28" i="3"/>
  <c r="G32" i="7" l="1"/>
  <c r="G34" i="7"/>
  <c r="G31" i="7"/>
  <c r="E36" i="7" s="1"/>
  <c r="E37" i="7" s="1"/>
  <c r="E38" i="7" s="1"/>
  <c r="G33" i="7"/>
  <c r="D31" i="7"/>
  <c r="E35" i="7" s="1"/>
  <c r="D32" i="7"/>
  <c r="D34" i="7"/>
  <c r="D33" i="7"/>
</calcChain>
</file>

<file path=xl/sharedStrings.xml><?xml version="1.0" encoding="utf-8"?>
<sst xmlns="http://schemas.openxmlformats.org/spreadsheetml/2006/main" count="54" uniqueCount="40">
  <si>
    <t>SD</t>
  </si>
  <si>
    <t>MAX</t>
  </si>
  <si>
    <t>MIN</t>
  </si>
  <si>
    <t>เลขที่</t>
  </si>
  <si>
    <t xml:space="preserve">Mean </t>
  </si>
  <si>
    <t>คะแนนที่สอบมากกว่า Mean เป็น +</t>
  </si>
  <si>
    <t>คะแนนที่สอบน้อยกว่า Mean เป็น -</t>
  </si>
  <si>
    <t>คะแนนที่สอบมากกว่า Mean จะมากกว่า50</t>
  </si>
  <si>
    <t>คะแนนที่สอบน้อยกว่า Mean จะน้อยกว่า50</t>
  </si>
  <si>
    <t>คนที่</t>
  </si>
  <si>
    <t>คะแนนทีเฉลี่ยของคะแนนปลายปี ปีการศึกษาปัจจุบัน   =</t>
  </si>
  <si>
    <t>คะแนนทีเฉลี่ยของคะแนนปลายปี ปีการศึกษาก่อน   =</t>
  </si>
  <si>
    <t>คะแนนทีเฉลี่ยที่เพิ่มขึ้น  =</t>
  </si>
  <si>
    <t>ร้อยละของคะแนนทีเฉลี่ยที่เพิ่มขึ้น  =</t>
  </si>
  <si>
    <t>คะแนนรวม   =</t>
  </si>
  <si>
    <t>นักเรียนรวม   =</t>
  </si>
  <si>
    <t>ค่าเฉลี่ย   =</t>
  </si>
  <si>
    <t>SD คะแนน   =</t>
  </si>
  <si>
    <t>คะแนนทีเฉลี่ยของผลสัมฤทธิ์ทางการเรียนหลังเรียน   =</t>
  </si>
  <si>
    <t>คะแนนทีเฉลี่ยของผลสัมฤทธิ์ทางการเรียนก่อนเรียน  =</t>
  </si>
  <si>
    <t>S.D.</t>
  </si>
  <si>
    <t>คะแนนปลายภาค/ปลายปี ปีการศึกษา 2562    และคะแนนปลายภาค/ปลายปี ปีการศึกษา 2563</t>
  </si>
  <si>
    <t>ปีการศึกษา
ก่อน
 (2562)</t>
  </si>
  <si>
    <t>ปีการศึกษาปัจจุบัน
(2563)</t>
  </si>
  <si>
    <t xml:space="preserve">การคำนวณหาคะแนนที  (T-Score ) และค่ามาตรฐานซี ( Z-Score) </t>
  </si>
  <si>
    <t>ครูผู้สอน : _______________</t>
  </si>
  <si>
    <t>โรงเรียน________________   สำนักงานเขตพื้นที่การศึกษา__________</t>
  </si>
  <si>
    <t>คะแนน ก่อนเรียน – หลังเรียน   วิชา ___________  ปีการศึกษา 2563 
ครูผู้สอน : _______________</t>
  </si>
  <si>
    <t>โรงเรียน________________    สำนักงานเขตพื้นที่การศึกษา______________</t>
  </si>
  <si>
    <t>วิชา _________ (ก xxxxx)   ปีการศึกษา 2562-2563</t>
  </si>
  <si>
    <t xml:space="preserve">Z-Score
ปีการศึกษาก่อน </t>
  </si>
  <si>
    <t>Z-Score
ปีการศึกษาปัจจุบัน</t>
  </si>
  <si>
    <t>T-Score
ปีการศึกษาก่อน</t>
  </si>
  <si>
    <t>T-Score
ปีการศึกษาปัจจุบัน</t>
  </si>
  <si>
    <t>คะแนน Pre-test 
(20)</t>
  </si>
  <si>
    <t>Z-Score
Pre-test</t>
  </si>
  <si>
    <t>T-Score
Pre-test</t>
  </si>
  <si>
    <t>คะแนน Post-test
(20)</t>
  </si>
  <si>
    <t>Z-Score
Post-test</t>
  </si>
  <si>
    <t>T-Score
Post-test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</si>
</sst>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6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4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left"/>
    </xf>
    <xf numFmtId="2" fontId="5" fillId="0" borderId="0" xfId="0" applyNumberFormat="1" applyFont="1"/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2" fillId="7" borderId="2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horizontal="center"/>
    </xf>
    <xf numFmtId="2" fontId="3" fillId="6" borderId="0" xfId="0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8"/>
  </sheetPr>
  <dimension ref="A1:H38"/>
  <sheetViews>
    <sheetView tabSelected="1" zoomScaleNormal="100" workbookViewId="0">
      <pane ySplit="4" topLeftCell="A5" activePane="bottomLeft" state="frozen"/>
      <selection pane="bottomLeft" activeCell="U18" sqref="U18"/>
    </sheetView>
  </sheetViews>
  <sheetFormatPr defaultColWidth="9.109375" defaultRowHeight="21" x14ac:dyDescent="0.6"/>
  <cols>
    <col min="1" max="1" width="14.109375" style="30" customWidth="1"/>
    <col min="2" max="2" width="10.109375" style="30" customWidth="1"/>
    <col min="3" max="3" width="10" style="35" customWidth="1"/>
    <col min="4" max="4" width="10.44140625" style="17" customWidth="1"/>
    <col min="5" max="5" width="11.88671875" style="30" customWidth="1"/>
    <col min="6" max="6" width="14.5546875" style="35" customWidth="1"/>
    <col min="7" max="7" width="13.109375" style="17" customWidth="1"/>
    <col min="8" max="16384" width="9.109375" style="17"/>
  </cols>
  <sheetData>
    <row r="1" spans="1:8" ht="24.6" x14ac:dyDescent="0.7">
      <c r="A1" s="51" t="s">
        <v>24</v>
      </c>
      <c r="B1" s="51"/>
      <c r="C1" s="51"/>
      <c r="D1" s="51"/>
      <c r="E1" s="51"/>
      <c r="F1" s="51"/>
      <c r="G1" s="51"/>
      <c r="H1" s="16"/>
    </row>
    <row r="2" spans="1:8" ht="44.25" customHeight="1" x14ac:dyDescent="0.6">
      <c r="A2" s="52" t="s">
        <v>27</v>
      </c>
      <c r="B2" s="53"/>
      <c r="C2" s="53"/>
      <c r="D2" s="53"/>
      <c r="E2" s="53"/>
      <c r="F2" s="53"/>
      <c r="G2" s="53"/>
      <c r="H2" s="16"/>
    </row>
    <row r="3" spans="1:8" ht="41.25" customHeight="1" x14ac:dyDescent="0.6">
      <c r="A3" s="54" t="s">
        <v>28</v>
      </c>
      <c r="B3" s="54"/>
      <c r="C3" s="54"/>
      <c r="D3" s="54"/>
      <c r="E3" s="54"/>
      <c r="F3" s="54"/>
      <c r="G3" s="54"/>
      <c r="H3" s="16"/>
    </row>
    <row r="4" spans="1:8" ht="63" x14ac:dyDescent="0.6">
      <c r="A4" s="18" t="s">
        <v>3</v>
      </c>
      <c r="B4" s="18" t="s">
        <v>34</v>
      </c>
      <c r="C4" s="19" t="s">
        <v>35</v>
      </c>
      <c r="D4" s="20" t="s">
        <v>36</v>
      </c>
      <c r="E4" s="18" t="s">
        <v>37</v>
      </c>
      <c r="F4" s="21" t="s">
        <v>38</v>
      </c>
      <c r="G4" s="22" t="s">
        <v>39</v>
      </c>
    </row>
    <row r="5" spans="1:8" ht="22.8" x14ac:dyDescent="0.65">
      <c r="A5" s="23">
        <v>1</v>
      </c>
      <c r="B5" s="47">
        <v>8</v>
      </c>
      <c r="C5" s="24">
        <f t="shared" ref="C5:C26" si="0">IF(B5&gt;0,(B5-$G$37)/$G$38,"")</f>
        <v>-0.98846555846976025</v>
      </c>
      <c r="D5" s="24">
        <f>IF(C5&lt;&gt;"",50+10*C5,"")</f>
        <v>40.115344415302395</v>
      </c>
      <c r="E5" s="50">
        <v>22</v>
      </c>
      <c r="F5" s="25">
        <f t="shared" ref="F5:F26" si="1">IF(E5&gt;0,(E5-$G$37)/$G$38,"")</f>
        <v>0.75621863642242415</v>
      </c>
      <c r="G5" s="25">
        <f t="shared" ref="G5:G26" si="2">IF(F5&lt;&gt;"",50+10*F5,"")</f>
        <v>57.562186364224239</v>
      </c>
    </row>
    <row r="6" spans="1:8" ht="22.8" x14ac:dyDescent="0.65">
      <c r="A6" s="23">
        <v>2</v>
      </c>
      <c r="B6" s="47">
        <v>7</v>
      </c>
      <c r="C6" s="24">
        <f t="shared" si="0"/>
        <v>-1.1130858581049163</v>
      </c>
      <c r="D6" s="24">
        <f t="shared" ref="D6:D26" si="3">IF(C6&lt;&gt;"",50+10*C6,"")</f>
        <v>38.869141418950832</v>
      </c>
      <c r="E6" s="50">
        <v>21</v>
      </c>
      <c r="F6" s="25">
        <f t="shared" si="1"/>
        <v>0.63159833678726807</v>
      </c>
      <c r="G6" s="25">
        <f t="shared" si="2"/>
        <v>56.315983367872683</v>
      </c>
    </row>
    <row r="7" spans="1:8" ht="22.8" x14ac:dyDescent="0.65">
      <c r="A7" s="23">
        <v>3</v>
      </c>
      <c r="B7" s="47">
        <v>6</v>
      </c>
      <c r="C7" s="24">
        <f t="shared" si="0"/>
        <v>-1.2377061577400723</v>
      </c>
      <c r="D7" s="24">
        <f t="shared" si="3"/>
        <v>37.622938422599276</v>
      </c>
      <c r="E7" s="50">
        <v>23</v>
      </c>
      <c r="F7" s="25">
        <f t="shared" si="1"/>
        <v>0.88083893605758012</v>
      </c>
      <c r="G7" s="25">
        <f t="shared" si="2"/>
        <v>58.808389360575802</v>
      </c>
    </row>
    <row r="8" spans="1:8" ht="22.8" x14ac:dyDescent="0.65">
      <c r="A8" s="23">
        <v>4</v>
      </c>
      <c r="B8" s="47">
        <v>9</v>
      </c>
      <c r="C8" s="24">
        <f t="shared" si="0"/>
        <v>-0.86384525883460428</v>
      </c>
      <c r="D8" s="24">
        <f t="shared" si="3"/>
        <v>41.361547411653959</v>
      </c>
      <c r="E8" s="50">
        <v>21</v>
      </c>
      <c r="F8" s="25">
        <f t="shared" si="1"/>
        <v>0.63159833678726807</v>
      </c>
      <c r="G8" s="25">
        <f t="shared" si="2"/>
        <v>56.315983367872683</v>
      </c>
    </row>
    <row r="9" spans="1:8" ht="22.8" x14ac:dyDescent="0.65">
      <c r="A9" s="23">
        <v>5</v>
      </c>
      <c r="B9" s="47">
        <v>10</v>
      </c>
      <c r="C9" s="24">
        <f t="shared" si="0"/>
        <v>-0.73922495919944819</v>
      </c>
      <c r="D9" s="24">
        <f t="shared" si="3"/>
        <v>42.607750408005515</v>
      </c>
      <c r="E9" s="50">
        <v>21</v>
      </c>
      <c r="F9" s="25">
        <f t="shared" si="1"/>
        <v>0.63159833678726807</v>
      </c>
      <c r="G9" s="25">
        <f t="shared" si="2"/>
        <v>56.315983367872683</v>
      </c>
    </row>
    <row r="10" spans="1:8" ht="22.8" x14ac:dyDescent="0.65">
      <c r="A10" s="23">
        <v>6</v>
      </c>
      <c r="B10" s="47">
        <v>8</v>
      </c>
      <c r="C10" s="24">
        <f t="shared" si="0"/>
        <v>-0.98846555846976025</v>
      </c>
      <c r="D10" s="24">
        <f t="shared" si="3"/>
        <v>40.115344415302395</v>
      </c>
      <c r="E10" s="50">
        <v>26</v>
      </c>
      <c r="F10" s="25">
        <f t="shared" si="1"/>
        <v>1.2546998349630483</v>
      </c>
      <c r="G10" s="25">
        <f t="shared" si="2"/>
        <v>62.546998349630485</v>
      </c>
    </row>
    <row r="11" spans="1:8" ht="22.8" x14ac:dyDescent="0.65">
      <c r="A11" s="23">
        <v>7</v>
      </c>
      <c r="B11" s="47">
        <v>8</v>
      </c>
      <c r="C11" s="24">
        <f t="shared" si="0"/>
        <v>-0.98846555846976025</v>
      </c>
      <c r="D11" s="24">
        <f t="shared" si="3"/>
        <v>40.115344415302395</v>
      </c>
      <c r="E11" s="50">
        <v>28</v>
      </c>
      <c r="F11" s="25">
        <f t="shared" si="1"/>
        <v>1.5039404342333602</v>
      </c>
      <c r="G11" s="25">
        <f t="shared" si="2"/>
        <v>65.039404342333597</v>
      </c>
    </row>
    <row r="12" spans="1:8" ht="22.8" x14ac:dyDescent="0.65">
      <c r="A12" s="23">
        <v>8</v>
      </c>
      <c r="B12" s="47">
        <v>10</v>
      </c>
      <c r="C12" s="24">
        <f t="shared" si="0"/>
        <v>-0.73922495919944819</v>
      </c>
      <c r="D12" s="24">
        <f t="shared" si="3"/>
        <v>42.607750408005515</v>
      </c>
      <c r="E12" s="50">
        <v>22</v>
      </c>
      <c r="F12" s="25">
        <f t="shared" si="1"/>
        <v>0.75621863642242415</v>
      </c>
      <c r="G12" s="25">
        <f t="shared" si="2"/>
        <v>57.562186364224239</v>
      </c>
    </row>
    <row r="13" spans="1:8" ht="22.8" x14ac:dyDescent="0.65">
      <c r="A13" s="23">
        <v>9</v>
      </c>
      <c r="B13" s="47">
        <v>8</v>
      </c>
      <c r="C13" s="24">
        <f t="shared" si="0"/>
        <v>-0.98846555846976025</v>
      </c>
      <c r="D13" s="24">
        <f t="shared" si="3"/>
        <v>40.115344415302395</v>
      </c>
      <c r="E13" s="50">
        <v>25</v>
      </c>
      <c r="F13" s="25">
        <f t="shared" si="1"/>
        <v>1.1300795353278923</v>
      </c>
      <c r="G13" s="25">
        <f t="shared" si="2"/>
        <v>61.300795353278922</v>
      </c>
    </row>
    <row r="14" spans="1:8" ht="22.8" x14ac:dyDescent="0.65">
      <c r="A14" s="23">
        <v>10</v>
      </c>
      <c r="B14" s="47">
        <v>8</v>
      </c>
      <c r="C14" s="24">
        <f t="shared" si="0"/>
        <v>-0.98846555846976025</v>
      </c>
      <c r="D14" s="24">
        <f t="shared" si="3"/>
        <v>40.115344415302395</v>
      </c>
      <c r="E14" s="50">
        <v>22</v>
      </c>
      <c r="F14" s="25">
        <f t="shared" si="1"/>
        <v>0.75621863642242415</v>
      </c>
      <c r="G14" s="25">
        <f t="shared" si="2"/>
        <v>57.562186364224239</v>
      </c>
    </row>
    <row r="15" spans="1:8" ht="22.8" x14ac:dyDescent="0.65">
      <c r="A15" s="23">
        <v>11</v>
      </c>
      <c r="B15" s="47">
        <v>5</v>
      </c>
      <c r="C15" s="24">
        <f t="shared" si="0"/>
        <v>-1.3623264573752283</v>
      </c>
      <c r="D15" s="24">
        <f t="shared" si="3"/>
        <v>36.37673542624772</v>
      </c>
      <c r="E15" s="50">
        <v>25</v>
      </c>
      <c r="F15" s="25">
        <f t="shared" si="1"/>
        <v>1.1300795353278923</v>
      </c>
      <c r="G15" s="25">
        <f t="shared" si="2"/>
        <v>61.300795353278922</v>
      </c>
    </row>
    <row r="16" spans="1:8" ht="22.8" x14ac:dyDescent="0.65">
      <c r="A16" s="23">
        <v>12</v>
      </c>
      <c r="B16" s="47">
        <v>7</v>
      </c>
      <c r="C16" s="24">
        <f t="shared" si="0"/>
        <v>-1.1130858581049163</v>
      </c>
      <c r="D16" s="24">
        <f t="shared" si="3"/>
        <v>38.869141418950832</v>
      </c>
      <c r="E16" s="50">
        <v>26</v>
      </c>
      <c r="F16" s="25">
        <f t="shared" si="1"/>
        <v>1.2546998349630483</v>
      </c>
      <c r="G16" s="25">
        <f t="shared" si="2"/>
        <v>62.546998349630485</v>
      </c>
    </row>
    <row r="17" spans="1:7" ht="22.8" x14ac:dyDescent="0.65">
      <c r="A17" s="23">
        <v>13</v>
      </c>
      <c r="B17" s="47">
        <v>8</v>
      </c>
      <c r="C17" s="24">
        <f t="shared" si="0"/>
        <v>-0.98846555846976025</v>
      </c>
      <c r="D17" s="24">
        <f t="shared" si="3"/>
        <v>40.115344415302395</v>
      </c>
      <c r="E17" s="50">
        <v>22</v>
      </c>
      <c r="F17" s="25">
        <f t="shared" si="1"/>
        <v>0.75621863642242415</v>
      </c>
      <c r="G17" s="25">
        <f t="shared" si="2"/>
        <v>57.562186364224239</v>
      </c>
    </row>
    <row r="18" spans="1:7" ht="22.8" x14ac:dyDescent="0.65">
      <c r="A18" s="23">
        <v>14</v>
      </c>
      <c r="B18" s="47">
        <v>6</v>
      </c>
      <c r="C18" s="24">
        <f t="shared" si="0"/>
        <v>-1.2377061577400723</v>
      </c>
      <c r="D18" s="24">
        <f t="shared" si="3"/>
        <v>37.622938422599276</v>
      </c>
      <c r="E18" s="50">
        <v>24</v>
      </c>
      <c r="F18" s="25">
        <f t="shared" si="1"/>
        <v>1.0054592356927361</v>
      </c>
      <c r="G18" s="25">
        <f t="shared" si="2"/>
        <v>60.054592356927358</v>
      </c>
    </row>
    <row r="19" spans="1:7" ht="22.8" x14ac:dyDescent="0.65">
      <c r="A19" s="23">
        <v>15</v>
      </c>
      <c r="B19" s="47">
        <v>10</v>
      </c>
      <c r="C19" s="24">
        <f t="shared" si="0"/>
        <v>-0.73922495919944819</v>
      </c>
      <c r="D19" s="24">
        <f t="shared" si="3"/>
        <v>42.607750408005515</v>
      </c>
      <c r="E19" s="50">
        <v>24</v>
      </c>
      <c r="F19" s="25">
        <f t="shared" si="1"/>
        <v>1.0054592356927361</v>
      </c>
      <c r="G19" s="25">
        <f t="shared" si="2"/>
        <v>60.054592356927358</v>
      </c>
    </row>
    <row r="20" spans="1:7" ht="22.8" x14ac:dyDescent="0.65">
      <c r="A20" s="23">
        <v>16</v>
      </c>
      <c r="B20" s="47">
        <v>11</v>
      </c>
      <c r="C20" s="24">
        <f t="shared" si="0"/>
        <v>-0.61460465956429222</v>
      </c>
      <c r="D20" s="24">
        <f t="shared" si="3"/>
        <v>43.853953404357078</v>
      </c>
      <c r="E20" s="50">
        <v>24</v>
      </c>
      <c r="F20" s="25">
        <f t="shared" si="1"/>
        <v>1.0054592356927361</v>
      </c>
      <c r="G20" s="25">
        <f t="shared" si="2"/>
        <v>60.054592356927358</v>
      </c>
    </row>
    <row r="21" spans="1:7" ht="22.8" x14ac:dyDescent="0.65">
      <c r="A21" s="23">
        <v>17</v>
      </c>
      <c r="B21" s="47">
        <v>6</v>
      </c>
      <c r="C21" s="24">
        <f t="shared" si="0"/>
        <v>-1.2377061577400723</v>
      </c>
      <c r="D21" s="24">
        <f t="shared" si="3"/>
        <v>37.622938422599276</v>
      </c>
      <c r="E21" s="50">
        <v>22</v>
      </c>
      <c r="F21" s="25">
        <f t="shared" si="1"/>
        <v>0.75621863642242415</v>
      </c>
      <c r="G21" s="25">
        <f t="shared" si="2"/>
        <v>57.562186364224239</v>
      </c>
    </row>
    <row r="22" spans="1:7" ht="22.8" x14ac:dyDescent="0.65">
      <c r="A22" s="23">
        <v>18</v>
      </c>
      <c r="B22" s="47">
        <v>10</v>
      </c>
      <c r="C22" s="24">
        <f t="shared" si="0"/>
        <v>-0.73922495919944819</v>
      </c>
      <c r="D22" s="24">
        <f t="shared" si="3"/>
        <v>42.607750408005515</v>
      </c>
      <c r="E22" s="50">
        <v>25</v>
      </c>
      <c r="F22" s="25">
        <f t="shared" si="1"/>
        <v>1.1300795353278923</v>
      </c>
      <c r="G22" s="25">
        <f t="shared" si="2"/>
        <v>61.300795353278922</v>
      </c>
    </row>
    <row r="23" spans="1:7" ht="22.8" x14ac:dyDescent="0.65">
      <c r="A23" s="23">
        <v>19</v>
      </c>
      <c r="B23" s="47">
        <v>9</v>
      </c>
      <c r="C23" s="24">
        <f t="shared" si="0"/>
        <v>-0.86384525883460428</v>
      </c>
      <c r="D23" s="24">
        <f t="shared" si="3"/>
        <v>41.361547411653959</v>
      </c>
      <c r="E23" s="50">
        <v>22</v>
      </c>
      <c r="F23" s="25">
        <f t="shared" si="1"/>
        <v>0.75621863642242415</v>
      </c>
      <c r="G23" s="25">
        <f t="shared" si="2"/>
        <v>57.562186364224239</v>
      </c>
    </row>
    <row r="24" spans="1:7" ht="22.8" x14ac:dyDescent="0.65">
      <c r="A24" s="23">
        <v>20</v>
      </c>
      <c r="B24" s="47">
        <v>13</v>
      </c>
      <c r="C24" s="24">
        <f t="shared" si="0"/>
        <v>-0.36536406029398016</v>
      </c>
      <c r="D24" s="24">
        <f t="shared" si="3"/>
        <v>46.346359397060198</v>
      </c>
      <c r="E24" s="50">
        <v>24</v>
      </c>
      <c r="F24" s="25">
        <f t="shared" si="1"/>
        <v>1.0054592356927361</v>
      </c>
      <c r="G24" s="25">
        <f t="shared" si="2"/>
        <v>60.054592356927358</v>
      </c>
    </row>
    <row r="25" spans="1:7" ht="22.8" x14ac:dyDescent="0.65">
      <c r="A25" s="23">
        <v>21</v>
      </c>
      <c r="B25" s="47">
        <v>7</v>
      </c>
      <c r="C25" s="24">
        <f t="shared" si="0"/>
        <v>-1.1130858581049163</v>
      </c>
      <c r="D25" s="24">
        <f t="shared" si="3"/>
        <v>38.869141418950832</v>
      </c>
      <c r="E25" s="50">
        <v>25</v>
      </c>
      <c r="F25" s="25">
        <f t="shared" si="1"/>
        <v>1.1300795353278923</v>
      </c>
      <c r="G25" s="25">
        <f t="shared" si="2"/>
        <v>61.300795353278922</v>
      </c>
    </row>
    <row r="26" spans="1:7" ht="22.8" x14ac:dyDescent="0.65">
      <c r="A26" s="23">
        <v>22</v>
      </c>
      <c r="B26" s="47">
        <v>7</v>
      </c>
      <c r="C26" s="24">
        <f t="shared" si="0"/>
        <v>-1.1130858581049163</v>
      </c>
      <c r="D26" s="24">
        <f t="shared" si="3"/>
        <v>38.869141418950832</v>
      </c>
      <c r="E26" s="50">
        <v>26</v>
      </c>
      <c r="F26" s="25">
        <f t="shared" si="1"/>
        <v>1.2546998349630483</v>
      </c>
      <c r="G26" s="25">
        <f t="shared" si="2"/>
        <v>62.546998349630485</v>
      </c>
    </row>
    <row r="27" spans="1:7" s="28" customFormat="1" x14ac:dyDescent="0.6">
      <c r="A27" s="26" t="s">
        <v>4</v>
      </c>
      <c r="B27" s="27">
        <f t="shared" ref="B27:G27" si="4">(SUM(B5:B26))/(COUNTA($B$5:$B$26))</f>
        <v>8.2272727272727266</v>
      </c>
      <c r="C27" s="27">
        <f t="shared" si="4"/>
        <v>-0.96014276309813407</v>
      </c>
      <c r="D27" s="27">
        <f t="shared" si="4"/>
        <v>40.398572369018659</v>
      </c>
      <c r="E27" s="27">
        <f t="shared" si="4"/>
        <v>23.636363636363637</v>
      </c>
      <c r="F27" s="27">
        <f t="shared" si="4"/>
        <v>0.96014276309813407</v>
      </c>
      <c r="G27" s="27">
        <f t="shared" si="4"/>
        <v>59.601427630981341</v>
      </c>
    </row>
    <row r="28" spans="1:7" s="28" customFormat="1" x14ac:dyDescent="0.6">
      <c r="A28" s="26" t="s">
        <v>20</v>
      </c>
      <c r="B28" s="27">
        <f t="shared" ref="B28:G28" si="5">STDEV(B5:B26)</f>
        <v>1.9006720160390924</v>
      </c>
      <c r="C28" s="27">
        <f t="shared" si="5"/>
        <v>0.23686231614694711</v>
      </c>
      <c r="D28" s="27">
        <f t="shared" si="5"/>
        <v>2.368623161469479</v>
      </c>
      <c r="E28" s="27">
        <f t="shared" si="5"/>
        <v>1.9650628136199262</v>
      </c>
      <c r="F28" s="27">
        <f t="shared" si="5"/>
        <v>0.24488671663521816</v>
      </c>
      <c r="G28" s="27">
        <f t="shared" si="5"/>
        <v>2.4488671663521795</v>
      </c>
    </row>
    <row r="29" spans="1:7" s="28" customFormat="1" x14ac:dyDescent="0.6">
      <c r="A29" s="26" t="s">
        <v>1</v>
      </c>
      <c r="B29" s="29">
        <f t="shared" ref="B29:G29" si="6">MAX(B5:B26)</f>
        <v>13</v>
      </c>
      <c r="C29" s="27">
        <f t="shared" si="6"/>
        <v>-0.36536406029398016</v>
      </c>
      <c r="D29" s="27">
        <f t="shared" si="6"/>
        <v>46.346359397060198</v>
      </c>
      <c r="E29" s="29">
        <f t="shared" si="6"/>
        <v>28</v>
      </c>
      <c r="F29" s="27">
        <f t="shared" si="6"/>
        <v>1.5039404342333602</v>
      </c>
      <c r="G29" s="27">
        <f t="shared" si="6"/>
        <v>65.039404342333597</v>
      </c>
    </row>
    <row r="30" spans="1:7" s="28" customFormat="1" x14ac:dyDescent="0.6">
      <c r="A30" s="26" t="s">
        <v>2</v>
      </c>
      <c r="B30" s="29">
        <f t="shared" ref="B30:G30" si="7">MIN(B5:B26)</f>
        <v>5</v>
      </c>
      <c r="C30" s="27">
        <f t="shared" si="7"/>
        <v>-1.3623264573752283</v>
      </c>
      <c r="D30" s="27">
        <f t="shared" si="7"/>
        <v>36.37673542624772</v>
      </c>
      <c r="E30" s="29">
        <f t="shared" si="7"/>
        <v>21</v>
      </c>
      <c r="F30" s="27">
        <f t="shared" si="7"/>
        <v>0.63159833678726807</v>
      </c>
      <c r="G30" s="27">
        <f t="shared" si="7"/>
        <v>56.315983367872683</v>
      </c>
    </row>
    <row r="31" spans="1:7" hidden="1" x14ac:dyDescent="0.6">
      <c r="C31" s="31" t="s">
        <v>5</v>
      </c>
      <c r="D31" s="32" t="s">
        <v>7</v>
      </c>
      <c r="F31" s="33" t="s">
        <v>5</v>
      </c>
      <c r="G31" s="34" t="s">
        <v>7</v>
      </c>
    </row>
    <row r="32" spans="1:7" hidden="1" x14ac:dyDescent="0.6">
      <c r="C32" s="31" t="s">
        <v>6</v>
      </c>
      <c r="D32" s="32" t="s">
        <v>8</v>
      </c>
      <c r="F32" s="33" t="s">
        <v>6</v>
      </c>
      <c r="G32" s="34" t="s">
        <v>8</v>
      </c>
    </row>
    <row r="35" spans="4:7" x14ac:dyDescent="0.6">
      <c r="D35" s="36" t="s">
        <v>19</v>
      </c>
      <c r="E35" s="37">
        <f>D27</f>
        <v>40.398572369018659</v>
      </c>
      <c r="F35" s="38" t="s">
        <v>14</v>
      </c>
      <c r="G35" s="30">
        <f>SUM(B5:B26,E5:E26)</f>
        <v>701</v>
      </c>
    </row>
    <row r="36" spans="4:7" x14ac:dyDescent="0.6">
      <c r="D36" s="36" t="s">
        <v>18</v>
      </c>
      <c r="E36" s="37">
        <f>G27</f>
        <v>59.601427630981341</v>
      </c>
      <c r="F36" s="38" t="s">
        <v>15</v>
      </c>
      <c r="G36" s="30">
        <f>COUNTA($B$5:$B$26)+COUNTA($E$5:$E$26)</f>
        <v>44</v>
      </c>
    </row>
    <row r="37" spans="4:7" x14ac:dyDescent="0.6">
      <c r="D37" s="36" t="s">
        <v>12</v>
      </c>
      <c r="E37" s="37">
        <f>E36-E35</f>
        <v>19.202855261962682</v>
      </c>
      <c r="F37" s="38" t="s">
        <v>16</v>
      </c>
      <c r="G37" s="37">
        <f>G35/G36</f>
        <v>15.931818181818182</v>
      </c>
    </row>
    <row r="38" spans="4:7" x14ac:dyDescent="0.6">
      <c r="D38" s="36" t="s">
        <v>13</v>
      </c>
      <c r="E38" s="37">
        <f>E37/E35*100</f>
        <v>47.533499665669368</v>
      </c>
      <c r="F38" s="38" t="s">
        <v>17</v>
      </c>
      <c r="G38" s="43">
        <f>STDEV(B5:B26,E5:E26)</f>
        <v>8.0243748645095927</v>
      </c>
    </row>
  </sheetData>
  <mergeCells count="3">
    <mergeCell ref="A1:G1"/>
    <mergeCell ref="A2:G2"/>
    <mergeCell ref="A3:G3"/>
  </mergeCells>
  <phoneticPr fontId="1" type="noConversion"/>
  <pageMargins left="0.7" right="0.7" top="0.75" bottom="0.75" header="0.3" footer="0.3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H38"/>
  <sheetViews>
    <sheetView topLeftCell="A4" zoomScale="80" zoomScaleNormal="80" workbookViewId="0">
      <selection activeCell="E7" sqref="E7"/>
    </sheetView>
  </sheetViews>
  <sheetFormatPr defaultColWidth="9.109375" defaultRowHeight="24.6" x14ac:dyDescent="0.7"/>
  <cols>
    <col min="1" max="1" width="10.88671875" style="9" customWidth="1"/>
    <col min="2" max="2" width="12" style="9" customWidth="1"/>
    <col min="3" max="3" width="13.33203125" style="1" customWidth="1"/>
    <col min="4" max="4" width="13.5546875" style="1" customWidth="1"/>
    <col min="5" max="5" width="15.44140625" style="1" customWidth="1"/>
    <col min="6" max="6" width="15.5546875" style="1" customWidth="1"/>
    <col min="7" max="7" width="13.109375" style="1" customWidth="1"/>
    <col min="8" max="16384" width="9.109375" style="1"/>
  </cols>
  <sheetData>
    <row r="1" spans="1:8" x14ac:dyDescent="0.7">
      <c r="A1" s="51" t="s">
        <v>24</v>
      </c>
      <c r="B1" s="51"/>
      <c r="C1" s="51"/>
      <c r="D1" s="51"/>
      <c r="E1" s="51"/>
      <c r="F1" s="51"/>
      <c r="G1" s="51"/>
    </row>
    <row r="2" spans="1:8" x14ac:dyDescent="0.7">
      <c r="A2" s="51" t="s">
        <v>21</v>
      </c>
      <c r="B2" s="51"/>
      <c r="C2" s="51"/>
      <c r="D2" s="51"/>
      <c r="E2" s="51"/>
      <c r="F2" s="51"/>
      <c r="G2" s="51"/>
    </row>
    <row r="3" spans="1:8" x14ac:dyDescent="0.7">
      <c r="A3" s="51" t="s">
        <v>29</v>
      </c>
      <c r="B3" s="51"/>
      <c r="C3" s="51"/>
      <c r="D3" s="51"/>
      <c r="E3" s="51"/>
      <c r="F3" s="51"/>
      <c r="G3" s="51"/>
    </row>
    <row r="4" spans="1:8" x14ac:dyDescent="0.7">
      <c r="A4" s="51" t="s">
        <v>25</v>
      </c>
      <c r="B4" s="51"/>
      <c r="C4" s="51"/>
      <c r="D4" s="51"/>
      <c r="E4" s="51"/>
      <c r="F4" s="51"/>
      <c r="G4" s="51"/>
    </row>
    <row r="5" spans="1:8" x14ac:dyDescent="0.7">
      <c r="A5" s="51" t="s">
        <v>26</v>
      </c>
      <c r="B5" s="51"/>
      <c r="C5" s="51"/>
      <c r="D5" s="51"/>
      <c r="E5" s="51"/>
      <c r="F5" s="51"/>
      <c r="G5" s="51"/>
      <c r="H5" s="2"/>
    </row>
    <row r="6" spans="1:8" x14ac:dyDescent="0.7">
      <c r="A6" s="3"/>
      <c r="B6" s="3"/>
      <c r="C6" s="4"/>
      <c r="D6" s="4"/>
      <c r="E6" s="4"/>
      <c r="F6" s="4"/>
      <c r="G6" s="4"/>
      <c r="H6" s="2"/>
    </row>
    <row r="7" spans="1:8" s="6" customFormat="1" ht="88.5" customHeight="1" x14ac:dyDescent="0.7">
      <c r="A7" s="5" t="s">
        <v>9</v>
      </c>
      <c r="B7" s="5" t="s">
        <v>22</v>
      </c>
      <c r="C7" s="39" t="s">
        <v>30</v>
      </c>
      <c r="D7" s="39" t="s">
        <v>32</v>
      </c>
      <c r="E7" s="5" t="s">
        <v>23</v>
      </c>
      <c r="F7" s="41" t="s">
        <v>31</v>
      </c>
      <c r="G7" s="41" t="s">
        <v>33</v>
      </c>
    </row>
    <row r="8" spans="1:8" x14ac:dyDescent="0.7">
      <c r="A8" s="7">
        <v>1</v>
      </c>
      <c r="B8" s="48">
        <v>59</v>
      </c>
      <c r="C8" s="40">
        <f t="shared" ref="C8:C29" si="0">IF(B8&gt;0,(B8-$G$37)/$G$38,"")</f>
        <v>-1.8032557203428812</v>
      </c>
      <c r="D8" s="40">
        <f>IF(C8&lt;&gt;"",50+10*C8,"")</f>
        <v>31.967442796571188</v>
      </c>
      <c r="E8" s="48">
        <v>67</v>
      </c>
      <c r="F8" s="42">
        <f t="shared" ref="F8:F29" si="1">IF(E8&gt;0,(E8-$G$37)/$G$38,"")</f>
        <v>-0.87254309048849088</v>
      </c>
      <c r="G8" s="42">
        <f>IF(F8&lt;&gt;"",50+10*F8,"")</f>
        <v>41.274569095115091</v>
      </c>
    </row>
    <row r="9" spans="1:8" x14ac:dyDescent="0.7">
      <c r="A9" s="7">
        <v>2</v>
      </c>
      <c r="B9" s="49">
        <v>58</v>
      </c>
      <c r="C9" s="40">
        <f t="shared" si="0"/>
        <v>-1.91959479907468</v>
      </c>
      <c r="D9" s="40">
        <f>IF(C9&lt;&gt;"",50+10*C9,"")</f>
        <v>30.804052009253201</v>
      </c>
      <c r="E9" s="49">
        <v>61</v>
      </c>
      <c r="F9" s="42">
        <f t="shared" si="1"/>
        <v>-1.5705775628792835</v>
      </c>
      <c r="G9" s="42">
        <f t="shared" ref="G9:G29" si="2">IF(F9&lt;&gt;"",50+10*F9,"")</f>
        <v>34.294224371207164</v>
      </c>
    </row>
    <row r="10" spans="1:8" x14ac:dyDescent="0.7">
      <c r="A10" s="7">
        <v>3</v>
      </c>
      <c r="B10" s="49">
        <v>61</v>
      </c>
      <c r="C10" s="40">
        <f t="shared" si="0"/>
        <v>-1.5705775628792835</v>
      </c>
      <c r="D10" s="40">
        <f t="shared" ref="D10:D29" si="3">IF(C10&lt;&gt;"",50+10*C10,"")</f>
        <v>34.294224371207164</v>
      </c>
      <c r="E10" s="49">
        <v>71</v>
      </c>
      <c r="F10" s="42">
        <f t="shared" si="1"/>
        <v>-0.40718677556129573</v>
      </c>
      <c r="G10" s="42">
        <f t="shared" si="2"/>
        <v>45.928132244387044</v>
      </c>
    </row>
    <row r="11" spans="1:8" x14ac:dyDescent="0.7">
      <c r="A11" s="7">
        <v>4</v>
      </c>
      <c r="B11" s="49">
        <v>59</v>
      </c>
      <c r="C11" s="40">
        <f t="shared" si="0"/>
        <v>-1.8032557203428812</v>
      </c>
      <c r="D11" s="40">
        <f t="shared" si="3"/>
        <v>31.967442796571188</v>
      </c>
      <c r="E11" s="49">
        <v>75</v>
      </c>
      <c r="F11" s="42">
        <f t="shared" si="1"/>
        <v>5.8169539365899393E-2</v>
      </c>
      <c r="G11" s="42">
        <f t="shared" si="2"/>
        <v>50.581695393658997</v>
      </c>
    </row>
    <row r="12" spans="1:8" x14ac:dyDescent="0.7">
      <c r="A12" s="7">
        <v>5</v>
      </c>
      <c r="B12" s="49">
        <v>63</v>
      </c>
      <c r="C12" s="40">
        <f t="shared" si="0"/>
        <v>-1.3378994054156861</v>
      </c>
      <c r="D12" s="40">
        <f t="shared" si="3"/>
        <v>36.621005945843137</v>
      </c>
      <c r="E12" s="49">
        <v>68</v>
      </c>
      <c r="F12" s="42">
        <f t="shared" si="1"/>
        <v>-0.75620401175669205</v>
      </c>
      <c r="G12" s="42">
        <f t="shared" si="2"/>
        <v>42.437959882433077</v>
      </c>
    </row>
    <row r="13" spans="1:8" x14ac:dyDescent="0.7">
      <c r="A13" s="7">
        <v>6</v>
      </c>
      <c r="B13" s="49">
        <v>78</v>
      </c>
      <c r="C13" s="40">
        <f t="shared" si="0"/>
        <v>0.40718677556129573</v>
      </c>
      <c r="D13" s="40">
        <f t="shared" si="3"/>
        <v>54.071867755612956</v>
      </c>
      <c r="E13" s="49">
        <v>64</v>
      </c>
      <c r="F13" s="42">
        <f t="shared" si="1"/>
        <v>-1.2215603266838873</v>
      </c>
      <c r="G13" s="42">
        <f t="shared" si="2"/>
        <v>37.784396733161131</v>
      </c>
    </row>
    <row r="14" spans="1:8" x14ac:dyDescent="0.7">
      <c r="A14" s="7">
        <v>7</v>
      </c>
      <c r="B14" s="49">
        <v>78</v>
      </c>
      <c r="C14" s="40">
        <f t="shared" si="0"/>
        <v>0.40718677556129573</v>
      </c>
      <c r="D14" s="40">
        <f t="shared" si="3"/>
        <v>54.071867755612956</v>
      </c>
      <c r="E14" s="49">
        <v>71</v>
      </c>
      <c r="F14" s="42">
        <f t="shared" si="1"/>
        <v>-0.40718677556129573</v>
      </c>
      <c r="G14" s="42">
        <f t="shared" si="2"/>
        <v>45.928132244387044</v>
      </c>
    </row>
    <row r="15" spans="1:8" x14ac:dyDescent="0.7">
      <c r="A15" s="7">
        <v>8</v>
      </c>
      <c r="B15" s="49">
        <v>74</v>
      </c>
      <c r="C15" s="40">
        <f t="shared" si="0"/>
        <v>-5.8169539365899393E-2</v>
      </c>
      <c r="D15" s="40">
        <f t="shared" si="3"/>
        <v>49.418304606341003</v>
      </c>
      <c r="E15" s="49">
        <v>74</v>
      </c>
      <c r="F15" s="42">
        <f t="shared" si="1"/>
        <v>-5.8169539365899393E-2</v>
      </c>
      <c r="G15" s="42">
        <f t="shared" si="2"/>
        <v>49.418304606341003</v>
      </c>
    </row>
    <row r="16" spans="1:8" x14ac:dyDescent="0.7">
      <c r="A16" s="7">
        <v>9</v>
      </c>
      <c r="B16" s="49">
        <v>68</v>
      </c>
      <c r="C16" s="40">
        <f t="shared" si="0"/>
        <v>-0.75620401175669205</v>
      </c>
      <c r="D16" s="40">
        <f t="shared" si="3"/>
        <v>42.437959882433077</v>
      </c>
      <c r="E16" s="49">
        <v>68</v>
      </c>
      <c r="F16" s="42">
        <f t="shared" si="1"/>
        <v>-0.75620401175669205</v>
      </c>
      <c r="G16" s="42">
        <f t="shared" si="2"/>
        <v>42.437959882433077</v>
      </c>
    </row>
    <row r="17" spans="1:7" x14ac:dyDescent="0.7">
      <c r="A17" s="7">
        <v>10</v>
      </c>
      <c r="B17" s="49">
        <v>75</v>
      </c>
      <c r="C17" s="40">
        <f t="shared" si="0"/>
        <v>5.8169539365899393E-2</v>
      </c>
      <c r="D17" s="40">
        <f t="shared" si="3"/>
        <v>50.581695393658997</v>
      </c>
      <c r="E17" s="49">
        <v>83</v>
      </c>
      <c r="F17" s="42">
        <f t="shared" si="1"/>
        <v>0.98888216922028971</v>
      </c>
      <c r="G17" s="42">
        <f t="shared" si="2"/>
        <v>59.888821692202896</v>
      </c>
    </row>
    <row r="18" spans="1:7" x14ac:dyDescent="0.7">
      <c r="A18" s="7">
        <v>11</v>
      </c>
      <c r="B18" s="49">
        <v>81</v>
      </c>
      <c r="C18" s="40">
        <f t="shared" si="0"/>
        <v>0.75620401175669205</v>
      </c>
      <c r="D18" s="40">
        <f t="shared" si="3"/>
        <v>57.562040117566923</v>
      </c>
      <c r="E18" s="49">
        <v>79</v>
      </c>
      <c r="F18" s="42">
        <f t="shared" si="1"/>
        <v>0.52352585429309451</v>
      </c>
      <c r="G18" s="42">
        <f t="shared" si="2"/>
        <v>55.235258542930943</v>
      </c>
    </row>
    <row r="19" spans="1:7" x14ac:dyDescent="0.7">
      <c r="A19" s="7">
        <v>12</v>
      </c>
      <c r="B19" s="49">
        <v>80</v>
      </c>
      <c r="C19" s="40">
        <f t="shared" si="0"/>
        <v>0.63986493302489333</v>
      </c>
      <c r="D19" s="40">
        <f t="shared" si="3"/>
        <v>56.398649330248929</v>
      </c>
      <c r="E19" s="49">
        <v>86</v>
      </c>
      <c r="F19" s="42">
        <f t="shared" si="1"/>
        <v>1.3378994054156861</v>
      </c>
      <c r="G19" s="42">
        <f t="shared" si="2"/>
        <v>63.378994054156863</v>
      </c>
    </row>
    <row r="20" spans="1:7" x14ac:dyDescent="0.7">
      <c r="A20" s="7">
        <v>13</v>
      </c>
      <c r="B20" s="49">
        <v>69</v>
      </c>
      <c r="C20" s="40">
        <f t="shared" si="0"/>
        <v>-0.63986493302489333</v>
      </c>
      <c r="D20" s="40">
        <f t="shared" si="3"/>
        <v>43.601350669751071</v>
      </c>
      <c r="E20" s="49">
        <v>84</v>
      </c>
      <c r="F20" s="42">
        <f t="shared" si="1"/>
        <v>1.1052212479520884</v>
      </c>
      <c r="G20" s="42">
        <f t="shared" si="2"/>
        <v>61.052212479520882</v>
      </c>
    </row>
    <row r="21" spans="1:7" x14ac:dyDescent="0.7">
      <c r="A21" s="7">
        <v>14</v>
      </c>
      <c r="B21" s="49">
        <v>79</v>
      </c>
      <c r="C21" s="40">
        <f t="shared" si="0"/>
        <v>0.52352585429309451</v>
      </c>
      <c r="D21" s="40">
        <f t="shared" si="3"/>
        <v>55.235258542930943</v>
      </c>
      <c r="E21" s="49">
        <v>77</v>
      </c>
      <c r="F21" s="42">
        <f t="shared" si="1"/>
        <v>0.29084769682949696</v>
      </c>
      <c r="G21" s="42">
        <f t="shared" si="2"/>
        <v>52.90847696829497</v>
      </c>
    </row>
    <row r="22" spans="1:7" x14ac:dyDescent="0.7">
      <c r="A22" s="7">
        <v>15</v>
      </c>
      <c r="B22" s="49">
        <v>78</v>
      </c>
      <c r="C22" s="40">
        <f t="shared" si="0"/>
        <v>0.40718677556129573</v>
      </c>
      <c r="D22" s="40">
        <f t="shared" si="3"/>
        <v>54.071867755612956</v>
      </c>
      <c r="E22" s="49">
        <v>74</v>
      </c>
      <c r="F22" s="42">
        <f t="shared" si="1"/>
        <v>-5.8169539365899393E-2</v>
      </c>
      <c r="G22" s="42">
        <f t="shared" si="2"/>
        <v>49.418304606341003</v>
      </c>
    </row>
    <row r="23" spans="1:7" x14ac:dyDescent="0.7">
      <c r="A23" s="7">
        <v>16</v>
      </c>
      <c r="B23" s="49">
        <v>83</v>
      </c>
      <c r="C23" s="40">
        <f t="shared" si="0"/>
        <v>0.98888216922028971</v>
      </c>
      <c r="D23" s="40">
        <f t="shared" si="3"/>
        <v>59.888821692202896</v>
      </c>
      <c r="E23" s="49">
        <v>84</v>
      </c>
      <c r="F23" s="42">
        <f t="shared" si="1"/>
        <v>1.1052212479520884</v>
      </c>
      <c r="G23" s="42">
        <f t="shared" si="2"/>
        <v>61.052212479520882</v>
      </c>
    </row>
    <row r="24" spans="1:7" x14ac:dyDescent="0.7">
      <c r="A24" s="7">
        <v>17</v>
      </c>
      <c r="B24" s="49">
        <v>81</v>
      </c>
      <c r="C24" s="40">
        <f t="shared" si="0"/>
        <v>0.75620401175669205</v>
      </c>
      <c r="D24" s="40">
        <f t="shared" si="3"/>
        <v>57.562040117566923</v>
      </c>
      <c r="E24" s="49">
        <v>69</v>
      </c>
      <c r="F24" s="42">
        <f t="shared" si="1"/>
        <v>-0.63986493302489333</v>
      </c>
      <c r="G24" s="42">
        <f t="shared" si="2"/>
        <v>43.601350669751071</v>
      </c>
    </row>
    <row r="25" spans="1:7" x14ac:dyDescent="0.7">
      <c r="A25" s="7">
        <v>18</v>
      </c>
      <c r="B25" s="49">
        <v>79</v>
      </c>
      <c r="C25" s="40">
        <f t="shared" si="0"/>
        <v>0.52352585429309451</v>
      </c>
      <c r="D25" s="40">
        <f t="shared" si="3"/>
        <v>55.235258542930943</v>
      </c>
      <c r="E25" s="49">
        <v>86</v>
      </c>
      <c r="F25" s="42">
        <f t="shared" si="1"/>
        <v>1.3378994054156861</v>
      </c>
      <c r="G25" s="42">
        <f t="shared" si="2"/>
        <v>63.378994054156863</v>
      </c>
    </row>
    <row r="26" spans="1:7" x14ac:dyDescent="0.7">
      <c r="A26" s="7">
        <v>19</v>
      </c>
      <c r="B26" s="49">
        <v>68</v>
      </c>
      <c r="C26" s="40">
        <f t="shared" si="0"/>
        <v>-0.75620401175669205</v>
      </c>
      <c r="D26" s="40">
        <f t="shared" si="3"/>
        <v>42.437959882433077</v>
      </c>
      <c r="E26" s="49">
        <v>71</v>
      </c>
      <c r="F26" s="42">
        <f t="shared" si="1"/>
        <v>-0.40718677556129573</v>
      </c>
      <c r="G26" s="42">
        <f t="shared" si="2"/>
        <v>45.928132244387044</v>
      </c>
    </row>
    <row r="27" spans="1:7" x14ac:dyDescent="0.7">
      <c r="A27" s="7">
        <v>20</v>
      </c>
      <c r="B27" s="49">
        <v>75</v>
      </c>
      <c r="C27" s="40">
        <f t="shared" si="0"/>
        <v>5.8169539365899393E-2</v>
      </c>
      <c r="D27" s="40">
        <f t="shared" si="3"/>
        <v>50.581695393658997</v>
      </c>
      <c r="E27" s="49">
        <v>84</v>
      </c>
      <c r="F27" s="42">
        <f t="shared" si="1"/>
        <v>1.1052212479520884</v>
      </c>
      <c r="G27" s="42">
        <f t="shared" si="2"/>
        <v>61.052212479520882</v>
      </c>
    </row>
    <row r="28" spans="1:7" x14ac:dyDescent="0.7">
      <c r="A28" s="7">
        <v>21</v>
      </c>
      <c r="B28" s="49">
        <v>82</v>
      </c>
      <c r="C28" s="40">
        <f t="shared" si="0"/>
        <v>0.87254309048849088</v>
      </c>
      <c r="D28" s="40">
        <f t="shared" si="3"/>
        <v>58.725430904884909</v>
      </c>
      <c r="E28" s="49">
        <v>94</v>
      </c>
      <c r="F28" s="42">
        <f t="shared" si="1"/>
        <v>2.2686120352700763</v>
      </c>
      <c r="G28" s="42">
        <f t="shared" si="2"/>
        <v>72.686120352700755</v>
      </c>
    </row>
    <row r="29" spans="1:7" x14ac:dyDescent="0.7">
      <c r="A29" s="7">
        <v>22</v>
      </c>
      <c r="B29" s="49">
        <v>73</v>
      </c>
      <c r="C29" s="40">
        <f t="shared" si="0"/>
        <v>-0.17450861809769819</v>
      </c>
      <c r="D29" s="40">
        <f t="shared" si="3"/>
        <v>48.254913819023017</v>
      </c>
      <c r="E29" s="49">
        <v>87</v>
      </c>
      <c r="F29" s="42">
        <f t="shared" si="1"/>
        <v>1.4542384841474847</v>
      </c>
      <c r="G29" s="42">
        <f t="shared" si="2"/>
        <v>64.542384841474842</v>
      </c>
    </row>
    <row r="30" spans="1:7" x14ac:dyDescent="0.7">
      <c r="A30" s="44"/>
      <c r="B30" s="44"/>
      <c r="C30" s="45"/>
      <c r="D30" s="45"/>
      <c r="E30" s="44"/>
      <c r="F30" s="46"/>
      <c r="G30" s="45"/>
    </row>
    <row r="31" spans="1:7" x14ac:dyDescent="0.7">
      <c r="A31" s="7" t="s">
        <v>4</v>
      </c>
      <c r="B31" s="8">
        <f t="shared" ref="B31:G31" si="4">(SUM(B8:B29))/(COUNTA(B8:B29))</f>
        <v>72.772727272727266</v>
      </c>
      <c r="C31" s="8">
        <f t="shared" si="4"/>
        <v>-0.20094931780947067</v>
      </c>
      <c r="D31" s="8">
        <f t="shared" si="4"/>
        <v>47.990506821905292</v>
      </c>
      <c r="E31" s="8">
        <f t="shared" si="4"/>
        <v>76.227272727272734</v>
      </c>
      <c r="F31" s="8">
        <f t="shared" si="4"/>
        <v>0.20094931780947067</v>
      </c>
      <c r="G31" s="8">
        <f t="shared" si="4"/>
        <v>52.009493178094708</v>
      </c>
    </row>
    <row r="32" spans="1:7" x14ac:dyDescent="0.7">
      <c r="A32" s="7" t="s">
        <v>0</v>
      </c>
      <c r="B32" s="8">
        <f t="shared" ref="B32:G32" si="5">STDEV(B8:B29)</f>
        <v>8.280394620121367</v>
      </c>
      <c r="C32" s="8">
        <f t="shared" si="5"/>
        <v>0.96333348164066412</v>
      </c>
      <c r="D32" s="8">
        <f t="shared" si="5"/>
        <v>9.6333348164066948</v>
      </c>
      <c r="E32" s="8">
        <f t="shared" si="5"/>
        <v>8.744695361743414</v>
      </c>
      <c r="F32" s="8">
        <f t="shared" si="5"/>
        <v>1.0173498021754639</v>
      </c>
      <c r="G32" s="8">
        <f t="shared" si="5"/>
        <v>10.173498021754618</v>
      </c>
    </row>
    <row r="33" spans="1:8" x14ac:dyDescent="0.7">
      <c r="A33" s="7" t="s">
        <v>1</v>
      </c>
      <c r="B33" s="8">
        <f t="shared" ref="B33:G33" si="6">MAX(B8:B29)</f>
        <v>83</v>
      </c>
      <c r="C33" s="8">
        <f t="shared" si="6"/>
        <v>0.98888216922028971</v>
      </c>
      <c r="D33" s="8">
        <f t="shared" si="6"/>
        <v>59.888821692202896</v>
      </c>
      <c r="E33" s="8">
        <f t="shared" si="6"/>
        <v>94</v>
      </c>
      <c r="F33" s="8">
        <f t="shared" si="6"/>
        <v>2.2686120352700763</v>
      </c>
      <c r="G33" s="8">
        <f t="shared" si="6"/>
        <v>72.686120352700755</v>
      </c>
    </row>
    <row r="34" spans="1:8" x14ac:dyDescent="0.7">
      <c r="A34" s="7" t="s">
        <v>2</v>
      </c>
      <c r="B34" s="8">
        <f t="shared" ref="B34:G34" si="7">MIN(B8:B29)</f>
        <v>58</v>
      </c>
      <c r="C34" s="8">
        <f t="shared" si="7"/>
        <v>-1.91959479907468</v>
      </c>
      <c r="D34" s="8">
        <f t="shared" si="7"/>
        <v>30.804052009253201</v>
      </c>
      <c r="E34" s="8">
        <f t="shared" si="7"/>
        <v>61</v>
      </c>
      <c r="F34" s="8">
        <f t="shared" si="7"/>
        <v>-1.5705775628792835</v>
      </c>
      <c r="G34" s="8">
        <f t="shared" si="7"/>
        <v>34.294224371207164</v>
      </c>
    </row>
    <row r="35" spans="1:8" x14ac:dyDescent="0.7">
      <c r="D35" s="11" t="s">
        <v>11</v>
      </c>
      <c r="E35" s="12">
        <f>D31</f>
        <v>47.990506821905292</v>
      </c>
      <c r="F35" s="13" t="s">
        <v>14</v>
      </c>
      <c r="G35" s="14">
        <f>SUM(B8:B29,E8:E29)</f>
        <v>3278</v>
      </c>
      <c r="H35" s="10"/>
    </row>
    <row r="36" spans="1:8" x14ac:dyDescent="0.7">
      <c r="D36" s="11" t="s">
        <v>10</v>
      </c>
      <c r="E36" s="12">
        <f>G31</f>
        <v>52.009493178094708</v>
      </c>
      <c r="F36" s="13" t="s">
        <v>15</v>
      </c>
      <c r="G36" s="14">
        <f>COUNTA($B$8:$B$29)+COUNTA($E$8:$E$29)</f>
        <v>44</v>
      </c>
    </row>
    <row r="37" spans="1:8" x14ac:dyDescent="0.7">
      <c r="C37" s="10"/>
      <c r="D37" s="11" t="s">
        <v>12</v>
      </c>
      <c r="E37" s="12">
        <f>E36-E35</f>
        <v>4.0189863561894157</v>
      </c>
      <c r="F37" s="13" t="s">
        <v>16</v>
      </c>
      <c r="G37" s="12">
        <f>G35/G36</f>
        <v>74.5</v>
      </c>
    </row>
    <row r="38" spans="1:8" x14ac:dyDescent="0.7">
      <c r="C38" s="10"/>
      <c r="D38" s="11" t="s">
        <v>13</v>
      </c>
      <c r="E38" s="12">
        <f>E37/E35*100</f>
        <v>8.3745445137806858</v>
      </c>
      <c r="F38" s="13" t="s">
        <v>17</v>
      </c>
      <c r="G38" s="15">
        <f>STDEV(B8:B29,E8:E29)</f>
        <v>8.5955640263005755</v>
      </c>
    </row>
  </sheetData>
  <autoFilter ref="A7:H34" xr:uid="{00000000-0009-0000-0000-000001000000}"/>
  <mergeCells count="5">
    <mergeCell ref="A5:G5"/>
    <mergeCell ref="A1:G1"/>
    <mergeCell ref="A2:G2"/>
    <mergeCell ref="A3:G3"/>
    <mergeCell ref="A4:G4"/>
  </mergeCells>
  <phoneticPr fontId="1" type="noConversion"/>
  <pageMargins left="0.70866141732283472" right="0" top="0.74803149606299213" bottom="0.74803149606299213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ก่อนเรียน vs หลังเรียน</vt:lpstr>
      <vt:lpstr>ปีก่อน vs ปีปัจจุบัน</vt:lpstr>
      <vt:lpstr>'ก่อนเรียน vs หลังเรียน'!Print_Area</vt:lpstr>
      <vt:lpstr>'ปีก่อน vs ปีปัจจุบัน'!Print_Area</vt:lpstr>
      <vt:lpstr>'ก่อนเรียน vs หลังเรียน'!Print_Titles</vt:lpstr>
      <vt:lpstr>'ปีก่อน vs ปีปัจจุบัน'!Print_Titles</vt:lpstr>
    </vt:vector>
  </TitlesOfParts>
  <Company>Suan Dusit Rajabhat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Jahnnoom.com</dc:creator>
  <cp:lastModifiedBy>Noom Atthachai</cp:lastModifiedBy>
  <cp:lastPrinted>2020-11-11T02:59:37Z</cp:lastPrinted>
  <dcterms:created xsi:type="dcterms:W3CDTF">2007-09-29T02:00:12Z</dcterms:created>
  <dcterms:modified xsi:type="dcterms:W3CDTF">2022-09-24T09:11:07Z</dcterms:modified>
</cp:coreProperties>
</file>